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globa\projects\wall-panel-animator\docs\estimate\"/>
    </mc:Choice>
  </mc:AlternateContent>
  <xr:revisionPtr revIDLastSave="0" documentId="13_ncr:1_{A5EB954B-48CE-4D3D-A179-2FB49DB78D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ofit summar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6" i="1" l="1"/>
  <c r="N16" i="1" s="1"/>
  <c r="H16" i="1"/>
  <c r="L15" i="1"/>
  <c r="M15" i="1" s="1"/>
  <c r="H15" i="1"/>
  <c r="L14" i="1"/>
  <c r="N14" i="1" s="1"/>
  <c r="H14" i="1"/>
  <c r="N13" i="1"/>
  <c r="L13" i="1"/>
  <c r="M13" i="1" s="1"/>
  <c r="O13" i="1" s="1"/>
  <c r="H13" i="1"/>
  <c r="L12" i="1"/>
  <c r="N12" i="1" s="1"/>
  <c r="H12" i="1"/>
  <c r="L11" i="1"/>
  <c r="N11" i="1" s="1"/>
  <c r="H11" i="1"/>
  <c r="L10" i="1"/>
  <c r="M10" i="1" s="1"/>
  <c r="H10" i="1"/>
  <c r="L9" i="1"/>
  <c r="N9" i="1" s="1"/>
  <c r="H9" i="1"/>
  <c r="N10" i="1" l="1"/>
  <c r="O10" i="1" s="1"/>
  <c r="M14" i="1"/>
  <c r="O14" i="1" s="1"/>
  <c r="M11" i="1"/>
  <c r="O11" i="1" s="1"/>
  <c r="M12" i="1"/>
  <c r="O12" i="1" s="1"/>
  <c r="N15" i="1"/>
  <c r="O15" i="1" s="1"/>
  <c r="M9" i="1"/>
  <c r="O9" i="1" s="1"/>
  <c r="M16" i="1"/>
  <c r="O16" i="1" s="1"/>
</calcChain>
</file>

<file path=xl/sharedStrings.xml><?xml version="1.0" encoding="utf-8"?>
<sst xmlns="http://schemas.openxmlformats.org/spreadsheetml/2006/main" count="54" uniqueCount="43">
  <si>
    <t>Profit per unit type: manufacturing profit and builder markup</t>
  </si>
  <si>
    <t>Engine numbers as of 2026-09-10 (wall-panel-animator pricing engine, scripts/print-summary.mjs). Blue = input, black = formula. Placeholders: plant overhead, labour rate and supplier quotes are unconfirmed.</t>
  </si>
  <si>
    <t>Builder markup (O&amp;P) %</t>
  </si>
  <si>
    <t>Change this cell: builder markup, sale price and total profit recompute. Seeded from the engine default (DEFAULT_SPEC.builderOpPct), change here for a what-if.</t>
  </si>
  <si>
    <t>Plant margin on panels</t>
  </si>
  <si>
    <t>From the engine basis (manufacturing.mfgMargin). Already inside the sell price and build cost columns below.</t>
  </si>
  <si>
    <t>Plant overhead per month</t>
  </si>
  <si>
    <t>Placeholder (lease 3,000 + equipment 2,500 + utilities 1,500 + supervision 5,000), recovered at $25.00 per plant hour (3 crew x 160 h).</t>
  </si>
  <si>
    <t>Product</t>
  </si>
  <si>
    <t>Unit</t>
  </si>
  <si>
    <t>Plant product</t>
  </si>
  <si>
    <t>Plant material</t>
  </si>
  <si>
    <t>Plant labour</t>
  </si>
  <si>
    <t>Plant hours</t>
  </si>
  <si>
    <t>Overhead recovered</t>
  </si>
  <si>
    <t>Plant cost</t>
  </si>
  <si>
    <t>Mfg profit</t>
  </si>
  <si>
    <t>Plant sell price</t>
  </si>
  <si>
    <t>Build cost (0 % markup)</t>
  </si>
  <si>
    <t>Builder markup</t>
  </si>
  <si>
    <t>Sale price</t>
  </si>
  <si>
    <t>Total profit (mfg + markup)</t>
  </si>
  <si>
    <t>Profit % of sale</t>
  </si>
  <si>
    <t>House</t>
  </si>
  <si>
    <t>Shed roof, slab on grade</t>
  </si>
  <si>
    <t>walls + roof</t>
  </si>
  <si>
    <t>Flat roof, slab on grade</t>
  </si>
  <si>
    <t>Gable roof, slab on grade</t>
  </si>
  <si>
    <t>Shed roof, floor panel from the plant</t>
  </si>
  <si>
    <t>walls + roof + floor</t>
  </si>
  <si>
    <t>Shower house</t>
  </si>
  <si>
    <t>1 bath, standard 10 × 12</t>
  </si>
  <si>
    <t>walls + roof + floor + skid</t>
  </si>
  <si>
    <t>1 bath, accessible 12 × 14</t>
  </si>
  <si>
    <t>2 bath, one accessible 12 × 20</t>
  </si>
  <si>
    <t>2 bath, both accessible 14 × 24</t>
  </si>
  <si>
    <t>Notes</t>
  </si>
  <si>
    <t>Plant sell price = (plant material + plant labour + overhead recovered) x (1 + plant margin). It is what the building side pays the plant for the walls, the roof, and where used the floor panel and the skid.</t>
  </si>
  <si>
    <t>Mfg profit = the plant margin in dollars. Overhead recovered is not profit: it is the unit share of the monthly plant overhead (lease, equipment, utilities, supervision).</t>
  </si>
  <si>
    <t>Build cost = every section at cost, with the panels at the plant sell price, plus 10 % contingency on the site work only (never on the sell-price rows). This is the engine grand total at 0 % builder O&amp;P.</t>
  </si>
  <si>
    <t>Builder markup = build cost x the markup cell (B4, seeded from the engine default DEFAULT_SPEC.builderOpPct = 15 %). Sale price = build cost + markup. Total profit assumes the same company owns the plant and builds.</t>
  </si>
  <si>
    <t>House units are the 40 x 28, 2 bed 2 bath design. Shower-house sizes are outside dimensions; every shower house includes the floor panel and the steel skid as plant product.</t>
  </si>
  <si>
    <t>Sources: docs/manufacturing-model.md, docs/showerhouse.md, docs/estimate/wall-panel-estimate.xlsx, docs/estimate/showerhouse-estimate.xlsx.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</si>
</sst>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#,##0;\(\$#,##0\);\-"/>
    <numFmt numFmtId="166" formatCode="#,##0.0"/>
  </numFmts>
  <fonts count="8" x14ac:knownFonts="1">
    <font>
      <sz val="11"/>
      <color theme="1"/>
      <name val="Calibri"/>
      <family val="2"/>
      <scheme val="minor"/>
    </font>
    <font>
      <b/>
      <sz val="14"/>
      <name val="Arial"/>
    </font>
    <font>
      <i/>
      <sz val="9"/>
      <name val="Arial"/>
    </font>
    <font>
      <sz val="11"/>
      <color rgb="FF0000FF"/>
      <name val="Arial"/>
    </font>
    <font>
      <b/>
      <sz val="11"/>
      <color rgb="FFFFFFFF"/>
      <name val="Arial"/>
    </font>
    <font>
      <sz val="11"/>
      <name val="Arial"/>
    </font>
    <font>
      <b/>
      <sz val="11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FF1F3A5F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164" fontId="3" fillId="2" borderId="0" xfId="0" applyNumberFormat="1" applyFont="1" applyFill="1"/>
    <xf numFmtId="164" fontId="3" fillId="0" borderId="0" xfId="0" applyNumberFormat="1" applyFont="1"/>
    <xf numFmtId="165" fontId="3" fillId="0" borderId="0" xfId="0" applyNumberFormat="1" applyFont="1"/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/>
    <xf numFmtId="165" fontId="3" fillId="0" borderId="1" xfId="0" applyNumberFormat="1" applyFont="1" applyBorder="1"/>
    <xf numFmtId="166" fontId="3" fillId="0" borderId="1" xfId="0" applyNumberFormat="1" applyFont="1" applyBorder="1"/>
    <xf numFmtId="165" fontId="5" fillId="0" borderId="1" xfId="0" applyNumberFormat="1" applyFont="1" applyBorder="1"/>
    <xf numFmtId="164" fontId="5" fillId="0" borderId="1" xfId="0" applyNumberFormat="1" applyFont="1" applyBorder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4"/>
  <sheetViews>
    <sheetView tabSelected="1" workbookViewId="0">
      <pane xSplit="2" ySplit="8" topLeftCell="C9" activePane="bottomRight" state="frozen"/>
      <selection pane="topRight"/>
      <selection pane="bottomLeft"/>
      <selection pane="bottomRight"/>
    </sheetView>
  </sheetViews>
  <sheetFormatPr defaultRowHeight="14.4" x14ac:dyDescent="0.3"/>
  <cols>
    <col min="1" max="1" width="13" customWidth="1"/>
    <col min="2" max="2" width="34" customWidth="1"/>
    <col min="3" max="3" width="26" customWidth="1"/>
    <col min="4" max="5" width="14" customWidth="1"/>
    <col min="6" max="6" width="11" customWidth="1"/>
    <col min="7" max="8" width="14" customWidth="1"/>
    <col min="9" max="9" width="13" customWidth="1"/>
    <col min="10" max="10" width="14" customWidth="1"/>
    <col min="11" max="11" width="16" customWidth="1"/>
    <col min="12" max="13" width="14" customWidth="1"/>
    <col min="14" max="14" width="18" customWidth="1"/>
    <col min="15" max="15" width="12" customWidth="1"/>
  </cols>
  <sheetData>
    <row r="1" spans="1:15" ht="17.399999999999999" x14ac:dyDescent="0.3">
      <c r="A1" s="1" t="s">
        <v>0</v>
      </c>
    </row>
    <row r="2" spans="1:15" x14ac:dyDescent="0.3">
      <c r="A2" s="2" t="s">
        <v>1</v>
      </c>
    </row>
    <row r="4" spans="1:15" x14ac:dyDescent="0.3">
      <c r="A4" t="s">
        <v>2</v>
      </c>
      <c r="B4" s="3">
        <v>0.15</v>
      </c>
      <c r="C4" s="2" t="s">
        <v>3</v>
      </c>
    </row>
    <row r="5" spans="1:15" x14ac:dyDescent="0.3">
      <c r="A5" t="s">
        <v>4</v>
      </c>
      <c r="B5" s="4">
        <v>0.2</v>
      </c>
      <c r="C5" s="2" t="s">
        <v>5</v>
      </c>
    </row>
    <row r="6" spans="1:15" x14ac:dyDescent="0.3">
      <c r="A6" t="s">
        <v>6</v>
      </c>
      <c r="B6" s="5">
        <v>12000</v>
      </c>
      <c r="C6" s="2" t="s">
        <v>7</v>
      </c>
    </row>
    <row r="8" spans="1:15" ht="31.95" customHeight="1" x14ac:dyDescent="0.3">
      <c r="A8" s="6" t="s">
        <v>8</v>
      </c>
      <c r="B8" s="6" t="s">
        <v>9</v>
      </c>
      <c r="C8" s="6" t="s">
        <v>10</v>
      </c>
      <c r="D8" s="6" t="s">
        <v>11</v>
      </c>
      <c r="E8" s="6" t="s">
        <v>12</v>
      </c>
      <c r="F8" s="6" t="s">
        <v>13</v>
      </c>
      <c r="G8" s="6" t="s">
        <v>14</v>
      </c>
      <c r="H8" s="6" t="s">
        <v>15</v>
      </c>
      <c r="I8" s="6" t="s">
        <v>16</v>
      </c>
      <c r="J8" s="6" t="s">
        <v>17</v>
      </c>
      <c r="K8" s="6" t="s">
        <v>18</v>
      </c>
      <c r="L8" s="6" t="s">
        <v>19</v>
      </c>
      <c r="M8" s="6" t="s">
        <v>20</v>
      </c>
      <c r="N8" s="6" t="s">
        <v>21</v>
      </c>
      <c r="O8" s="6" t="s">
        <v>22</v>
      </c>
    </row>
    <row r="9" spans="1:15" x14ac:dyDescent="0.3">
      <c r="A9" s="7" t="s">
        <v>23</v>
      </c>
      <c r="B9" s="7" t="s">
        <v>24</v>
      </c>
      <c r="C9" s="7" t="s">
        <v>25</v>
      </c>
      <c r="D9" s="8">
        <v>27101.17</v>
      </c>
      <c r="E9" s="8">
        <v>17272.59</v>
      </c>
      <c r="F9" s="9">
        <v>493.5</v>
      </c>
      <c r="G9" s="8">
        <v>12337.56</v>
      </c>
      <c r="H9" s="10">
        <f t="shared" ref="H9:H16" si="0">D9+E9+G9</f>
        <v>56711.319999999992</v>
      </c>
      <c r="I9" s="8">
        <v>11342.26</v>
      </c>
      <c r="J9" s="8">
        <v>68053.58</v>
      </c>
      <c r="K9" s="8">
        <v>258930.98</v>
      </c>
      <c r="L9" s="10">
        <f t="shared" ref="L9:L16" si="1">K9*$B$4</f>
        <v>38839.646999999997</v>
      </c>
      <c r="M9" s="10">
        <f t="shared" ref="M9:M16" si="2">K9+L9</f>
        <v>297770.62699999998</v>
      </c>
      <c r="N9" s="10">
        <f t="shared" ref="N9:N16" si="3">I9+L9</f>
        <v>50181.906999999999</v>
      </c>
      <c r="O9" s="11">
        <f t="shared" ref="O9:O16" si="4">IF(M9=0,0,N9/M9)</f>
        <v>0.16852537641330217</v>
      </c>
    </row>
    <row r="10" spans="1:15" x14ac:dyDescent="0.3">
      <c r="A10" s="7" t="s">
        <v>23</v>
      </c>
      <c r="B10" s="7" t="s">
        <v>26</v>
      </c>
      <c r="C10" s="7" t="s">
        <v>25</v>
      </c>
      <c r="D10" s="8">
        <v>25853.98</v>
      </c>
      <c r="E10" s="8">
        <v>16546.13</v>
      </c>
      <c r="F10" s="9">
        <v>472.75</v>
      </c>
      <c r="G10" s="8">
        <v>11818.66</v>
      </c>
      <c r="H10" s="10">
        <f t="shared" si="0"/>
        <v>54218.770000000004</v>
      </c>
      <c r="I10" s="8">
        <v>10843.75</v>
      </c>
      <c r="J10" s="8">
        <v>65062.53</v>
      </c>
      <c r="K10" s="8">
        <v>247226.99</v>
      </c>
      <c r="L10" s="10">
        <f t="shared" si="1"/>
        <v>37084.048499999997</v>
      </c>
      <c r="M10" s="10">
        <f t="shared" si="2"/>
        <v>284311.03849999997</v>
      </c>
      <c r="N10" s="10">
        <f t="shared" si="3"/>
        <v>47927.798499999997</v>
      </c>
      <c r="O10" s="11">
        <f t="shared" si="4"/>
        <v>0.16857522927306251</v>
      </c>
    </row>
    <row r="11" spans="1:15" x14ac:dyDescent="0.3">
      <c r="A11" s="7" t="s">
        <v>23</v>
      </c>
      <c r="B11" s="7" t="s">
        <v>27</v>
      </c>
      <c r="C11" s="7" t="s">
        <v>25</v>
      </c>
      <c r="D11" s="8">
        <v>29454.400000000001</v>
      </c>
      <c r="E11" s="8">
        <v>17638.16</v>
      </c>
      <c r="F11" s="9">
        <v>503.95</v>
      </c>
      <c r="G11" s="8">
        <v>12598.69</v>
      </c>
      <c r="H11" s="10">
        <f t="shared" si="0"/>
        <v>59691.25</v>
      </c>
      <c r="I11" s="8">
        <v>11938.25</v>
      </c>
      <c r="J11" s="8">
        <v>71629.5</v>
      </c>
      <c r="K11" s="8">
        <v>266725.69</v>
      </c>
      <c r="L11" s="10">
        <f t="shared" si="1"/>
        <v>40008.853499999997</v>
      </c>
      <c r="M11" s="10">
        <f t="shared" si="2"/>
        <v>306734.54350000003</v>
      </c>
      <c r="N11" s="10">
        <f t="shared" si="3"/>
        <v>51947.103499999997</v>
      </c>
      <c r="O11" s="11">
        <f t="shared" si="4"/>
        <v>0.16935524413799841</v>
      </c>
    </row>
    <row r="12" spans="1:15" x14ac:dyDescent="0.3">
      <c r="A12" s="7" t="s">
        <v>23</v>
      </c>
      <c r="B12" s="7" t="s">
        <v>28</v>
      </c>
      <c r="C12" s="7" t="s">
        <v>29</v>
      </c>
      <c r="D12" s="8">
        <v>37655.120000000003</v>
      </c>
      <c r="E12" s="8">
        <v>24941.5</v>
      </c>
      <c r="F12" s="9">
        <v>712.61</v>
      </c>
      <c r="G12" s="8">
        <v>17815.36</v>
      </c>
      <c r="H12" s="10">
        <f t="shared" si="0"/>
        <v>80411.98000000001</v>
      </c>
      <c r="I12" s="8">
        <v>16082.4</v>
      </c>
      <c r="J12" s="8">
        <v>96494.37</v>
      </c>
      <c r="K12" s="8">
        <v>286814.37</v>
      </c>
      <c r="L12" s="10">
        <f t="shared" si="1"/>
        <v>43022.155500000001</v>
      </c>
      <c r="M12" s="10">
        <f t="shared" si="2"/>
        <v>329836.52549999999</v>
      </c>
      <c r="N12" s="10">
        <f t="shared" si="3"/>
        <v>59104.555500000002</v>
      </c>
      <c r="O12" s="11">
        <f t="shared" si="4"/>
        <v>0.17919348201477464</v>
      </c>
    </row>
    <row r="13" spans="1:15" x14ac:dyDescent="0.3">
      <c r="A13" s="7" t="s">
        <v>30</v>
      </c>
      <c r="B13" s="7" t="s">
        <v>31</v>
      </c>
      <c r="C13" s="7" t="s">
        <v>32</v>
      </c>
      <c r="D13" s="8">
        <v>10935.6</v>
      </c>
      <c r="E13" s="8">
        <v>5595.8</v>
      </c>
      <c r="F13" s="9">
        <v>159.88</v>
      </c>
      <c r="G13" s="8">
        <v>3997</v>
      </c>
      <c r="H13" s="10">
        <f t="shared" si="0"/>
        <v>20528.400000000001</v>
      </c>
      <c r="I13" s="8">
        <v>4105.68</v>
      </c>
      <c r="J13" s="8">
        <v>24634.09</v>
      </c>
      <c r="K13" s="8">
        <v>62233.82</v>
      </c>
      <c r="L13" s="10">
        <f t="shared" si="1"/>
        <v>9335.0730000000003</v>
      </c>
      <c r="M13" s="10">
        <f t="shared" si="2"/>
        <v>71568.892999999996</v>
      </c>
      <c r="N13" s="10">
        <f t="shared" si="3"/>
        <v>13440.753000000001</v>
      </c>
      <c r="O13" s="11">
        <f t="shared" si="4"/>
        <v>0.18780160537064616</v>
      </c>
    </row>
    <row r="14" spans="1:15" x14ac:dyDescent="0.3">
      <c r="A14" s="7" t="s">
        <v>30</v>
      </c>
      <c r="B14" s="7" t="s">
        <v>33</v>
      </c>
      <c r="C14" s="7" t="s">
        <v>32</v>
      </c>
      <c r="D14" s="8">
        <v>13582.14</v>
      </c>
      <c r="E14" s="8">
        <v>6701.27</v>
      </c>
      <c r="F14" s="9">
        <v>191.46</v>
      </c>
      <c r="G14" s="8">
        <v>4786.62</v>
      </c>
      <c r="H14" s="10">
        <f t="shared" si="0"/>
        <v>25070.03</v>
      </c>
      <c r="I14" s="8">
        <v>5014.01</v>
      </c>
      <c r="J14" s="8">
        <v>30084.04</v>
      </c>
      <c r="K14" s="8">
        <v>71844.77</v>
      </c>
      <c r="L14" s="10">
        <f t="shared" si="1"/>
        <v>10776.7155</v>
      </c>
      <c r="M14" s="10">
        <f t="shared" si="2"/>
        <v>82621.48550000001</v>
      </c>
      <c r="N14" s="10">
        <f t="shared" si="3"/>
        <v>15790.7255</v>
      </c>
      <c r="O14" s="11">
        <f t="shared" si="4"/>
        <v>0.19112129737730266</v>
      </c>
    </row>
    <row r="15" spans="1:15" x14ac:dyDescent="0.3">
      <c r="A15" s="7" t="s">
        <v>30</v>
      </c>
      <c r="B15" s="7" t="s">
        <v>34</v>
      </c>
      <c r="C15" s="7" t="s">
        <v>32</v>
      </c>
      <c r="D15" s="8">
        <v>17794.18</v>
      </c>
      <c r="E15" s="8">
        <v>8837.4599999999991</v>
      </c>
      <c r="F15" s="9">
        <v>252.5</v>
      </c>
      <c r="G15" s="8">
        <v>6312.47</v>
      </c>
      <c r="H15" s="10">
        <f t="shared" si="0"/>
        <v>32944.11</v>
      </c>
      <c r="I15" s="8">
        <v>6588.82</v>
      </c>
      <c r="J15" s="8">
        <v>39532.93</v>
      </c>
      <c r="K15" s="8">
        <v>95719.2</v>
      </c>
      <c r="L15" s="10">
        <f t="shared" si="1"/>
        <v>14357.88</v>
      </c>
      <c r="M15" s="10">
        <f t="shared" si="2"/>
        <v>110077.08</v>
      </c>
      <c r="N15" s="10">
        <f t="shared" si="3"/>
        <v>20946.699999999997</v>
      </c>
      <c r="O15" s="11">
        <f t="shared" si="4"/>
        <v>0.19029120321869</v>
      </c>
    </row>
    <row r="16" spans="1:15" x14ac:dyDescent="0.3">
      <c r="A16" s="7" t="s">
        <v>30</v>
      </c>
      <c r="B16" s="7" t="s">
        <v>35</v>
      </c>
      <c r="C16" s="7" t="s">
        <v>32</v>
      </c>
      <c r="D16" s="8">
        <v>22608.74</v>
      </c>
      <c r="E16" s="8">
        <v>11191.74</v>
      </c>
      <c r="F16" s="9">
        <v>319.76</v>
      </c>
      <c r="G16" s="8">
        <v>7994.1</v>
      </c>
      <c r="H16" s="10">
        <f t="shared" si="0"/>
        <v>41794.58</v>
      </c>
      <c r="I16" s="8">
        <v>8358.91</v>
      </c>
      <c r="J16" s="8">
        <v>50153.48</v>
      </c>
      <c r="K16" s="8">
        <v>111632.72</v>
      </c>
      <c r="L16" s="10">
        <f t="shared" si="1"/>
        <v>16744.907999999999</v>
      </c>
      <c r="M16" s="10">
        <f t="shared" si="2"/>
        <v>128377.628</v>
      </c>
      <c r="N16" s="10">
        <f t="shared" si="3"/>
        <v>25103.817999999999</v>
      </c>
      <c r="O16" s="11">
        <f t="shared" si="4"/>
        <v>0.19554667266480419</v>
      </c>
    </row>
    <row r="18" spans="1:1" x14ac:dyDescent="0.3">
      <c r="A18" s="12" t="s">
        <v>36</v>
      </c>
    </row>
    <row r="19" spans="1:1" x14ac:dyDescent="0.3">
      <c r="A19" s="13" t="s">
        <v>37</v>
      </c>
    </row>
    <row r="20" spans="1:1" x14ac:dyDescent="0.3">
      <c r="A20" s="13" t="s">
        <v>38</v>
      </c>
    </row>
    <row r="21" spans="1:1" x14ac:dyDescent="0.3">
      <c r="A21" s="13" t="s">
        <v>39</v>
      </c>
    </row>
    <row r="22" spans="1:1" x14ac:dyDescent="0.3">
      <c r="A22" s="13" t="s">
        <v>40</v>
      </c>
    </row>
    <row r="23" spans="1:1" x14ac:dyDescent="0.3">
      <c r="A23" s="13" t="s">
        <v>41</v>
      </c>
    </row>
    <row r="24" spans="1:1" x14ac:dyDescent="0.3">
      <c r="A24" s="13" t="s">
        <v>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MG LLC</cp:lastModifiedBy>
  <dcterms:created xsi:type="dcterms:W3CDTF">2026-09-13T00:50:32Z</dcterms:created>
  <dcterms:modified xsi:type="dcterms:W3CDTF">2026-09-13T00:51:01Z</dcterms:modified>
</cp:coreProperties>
</file>